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ask\Downloads\"/>
    </mc:Choice>
  </mc:AlternateContent>
  <bookViews>
    <workbookView xWindow="0" yWindow="0" windowWidth="21600" windowHeight="9885"/>
  </bookViews>
  <sheets>
    <sheet name="Лист1" sheetId="1" r:id="rId1"/>
  </sheets>
  <externalReferences>
    <externalReference r:id="rId2"/>
  </externalReferences>
  <definedNames>
    <definedName name="list_ed">[1]TEHSHEET!$AA$2:$AA$3</definedName>
    <definedName name="list_email">[1]TEHSHEET!$X$2:$X$3</definedName>
    <definedName name="List_open">[1]TEHSHEET!$V$2:$V$4</definedName>
    <definedName name="list_url">[1]TEHSHEET!$W$2:$W$3</definedName>
    <definedName name="no_kpp">[1]TEHSHEET!$Y$2</definedName>
    <definedName name="org">[1]Титульный!$F$12</definedName>
    <definedName name="ts_list">[1]TEHSHEET!$Q$2:$Q$6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yes_no">[1]TEHSHEET!$F$2:$F$3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18" i="1" l="1"/>
  <c r="D31" i="1" l="1"/>
  <c r="C20" i="1"/>
  <c r="C4" i="1"/>
  <c r="C17" i="1"/>
  <c r="C11" i="1"/>
  <c r="F33" i="1"/>
  <c r="F32" i="1"/>
  <c r="F17" i="1"/>
  <c r="F11" i="1"/>
  <c r="F4" i="1" s="1"/>
  <c r="E33" i="1"/>
  <c r="E32" i="1"/>
  <c r="E17" i="1"/>
  <c r="E4" i="1" s="1"/>
  <c r="E11" i="1"/>
  <c r="D32" i="1"/>
  <c r="D33" i="1"/>
  <c r="D24" i="1"/>
  <c r="D20" i="1"/>
  <c r="D18" i="1"/>
  <c r="D4" i="1"/>
  <c r="D11" i="1"/>
  <c r="D17" i="1"/>
  <c r="F18" i="1" l="1"/>
  <c r="F20" i="1" s="1"/>
  <c r="E18" i="1"/>
  <c r="E20" i="1" s="1"/>
</calcChain>
</file>

<file path=xl/comments1.xml><?xml version="1.0" encoding="utf-8"?>
<comments xmlns="http://schemas.openxmlformats.org/spreadsheetml/2006/main">
  <authors>
    <author>urask</author>
  </authors>
  <commentList>
    <comment ref="C31" authorId="0" shapeId="0">
      <text>
        <r>
          <rPr>
            <b/>
            <sz val="9"/>
            <color indexed="81"/>
            <rFont val="Tahoma"/>
            <charset val="1"/>
          </rPr>
          <t>Коэф. перевода куб.м. в т.у.т. 1,136</t>
        </r>
      </text>
    </comment>
    <comment ref="D31" authorId="0" shapeId="0">
      <text>
        <r>
          <rPr>
            <b/>
            <sz val="9"/>
            <color indexed="81"/>
            <rFont val="Tahoma"/>
            <charset val="1"/>
          </rPr>
          <t>Коэф. перевода куб.м. в т.у.т. 1,136</t>
        </r>
      </text>
    </comment>
  </commentList>
</comments>
</file>

<file path=xl/sharedStrings.xml><?xml version="1.0" encoding="utf-8"?>
<sst xmlns="http://schemas.openxmlformats.org/spreadsheetml/2006/main" count="67" uniqueCount="67">
  <si>
    <t xml:space="preserve">     расходы   на   капитальный   и   текущий    ремонт    основных производственных средств (в том числе информация об объемах товаров и услуг, их стоимости и способах приобретения  у  тех  организаций, сумма оплаты услуг которых превышает 20 процентов суммы расходов по указанной статье расходов);</t>
  </si>
  <si>
    <t xml:space="preserve">     общехозяйственные  расходы,  в  том  числе  отнесенные  к  ним расходы на текущий и капитальный ремонт;</t>
  </si>
  <si>
    <t xml:space="preserve">     общепроизводственные расходы, в том  числе  отнесенные  к  ним расходы на текущий и капитальный ремонт;</t>
  </si>
  <si>
    <t xml:space="preserve">     расходы на аренду имущества, используемого  для  осуществления регулируемого вида деятельности;</t>
  </si>
  <si>
    <t xml:space="preserve">     расходы на амортизацию основных производственных средств;</t>
  </si>
  <si>
    <t xml:space="preserve">     расходы на оплату труда и отчисления на социальные нужды основного производственного персонала;</t>
  </si>
  <si>
    <t xml:space="preserve">     расходы на химические реагенты, используемые в технологическом процессе;</t>
  </si>
  <si>
    <t xml:space="preserve">     расходы на приобретение холодной воды, используемой в технологическом процессе;</t>
  </si>
  <si>
    <t xml:space="preserve">     расходы на оплату труда и отчисления на социальные нужды административно-управленческого персонала;</t>
  </si>
  <si>
    <t xml:space="preserve">     расходы на покупаемую тепловую энергию (мощность), теплоноситель;</t>
  </si>
  <si>
    <t xml:space="preserve">     расходы на топливо с указанием по каждому виду топлива стоимости (за единицу объема), объема и способа его приобретения, стоимости его доставки;</t>
  </si>
  <si>
    <t>Наименование показателя</t>
  </si>
  <si>
    <t>№ п/п</t>
  </si>
  <si>
    <t>а)</t>
  </si>
  <si>
    <t>б)</t>
  </si>
  <si>
    <t>о выручке от регулируемого вида деятельности  (тыс. рублей) с разбивкой по видам деятельности;</t>
  </si>
  <si>
    <t>о себестоимости производимых товаров (оказываемых услуг) по регулируемому виду деятельности (тыс. рублей), включая:</t>
  </si>
  <si>
    <t>в)</t>
  </si>
  <si>
    <t>г)</t>
  </si>
  <si>
    <t>д)</t>
  </si>
  <si>
    <t>е)</t>
  </si>
  <si>
    <t>ж)</t>
  </si>
  <si>
    <t>з)</t>
  </si>
  <si>
    <t>и)</t>
  </si>
  <si>
    <t>к)</t>
  </si>
  <si>
    <t>л)</t>
  </si>
  <si>
    <t>м)</t>
  </si>
  <si>
    <t>н)</t>
  </si>
  <si>
    <t>о)</t>
  </si>
  <si>
    <t>п)</t>
  </si>
  <si>
    <t>р)</t>
  </si>
  <si>
    <t>с)</t>
  </si>
  <si>
    <t>т)</t>
  </si>
  <si>
    <t>об изменении стоимости основных фондов, в том числе за счет их ввода в эксплуатацию (вывода из эксплуатации), а также стоимости их переоценки (тыс. рублей);</t>
  </si>
  <si>
    <t>о валовой прибыли (убытках) от реализации товаров и оказания услуг по регулируемому виду деятельности (тыс. рублей);</t>
  </si>
  <si>
    <t>о годовой бухгалтерской отчетности,  включая 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год);</t>
  </si>
  <si>
    <t>об объеме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 по  приборам  учета и расчетным путем (нормативам потребления коммунальных  услуг) (тыс. Гкал);</t>
  </si>
  <si>
    <t>о нормативах технологических потерь при  передаче  тепловой энергии, теплоносителя по  тепловым сетям,  утвержденных уполномоченным органом (Ккал/ч.мес.);</t>
  </si>
  <si>
    <t>о фактическом объеме потерь при передаче тепловой энергии (тыс. Гкал);</t>
  </si>
  <si>
    <t>о среднесписочной численности  основного  производственного персонала (человек);</t>
  </si>
  <si>
    <t>о среднесписочной численности административно-управленческого персонала (человек);</t>
  </si>
  <si>
    <t xml:space="preserve">     расходы на покупаемую электрическую энергию (мощность), используемую в технологическом процессе (с указанием средневзвешенной стоимости 1 кВт·ч), и объем приобретения электрической энергии;</t>
  </si>
  <si>
    <t>об установленной тепловой  мощности объектов основных фондов, используемых для осуществления регулируемых видов деятельности, в том числе по каждому источнику тепловой энергии (Гкал/ч);</t>
  </si>
  <si>
    <t>о чистой прибыли, полученной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рублей);</t>
  </si>
  <si>
    <t>об объеме вырабатываемой регулируемой организацией тепловой энергии в рамках осуществления регулируемых видов деятельности (тыс. Гкал);</t>
  </si>
  <si>
    <t>об удельном расходе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(куб.м/Гкал).</t>
  </si>
  <si>
    <t>об объеме приобретаемой регулируемой организацией тепловой энергии в рамках осуществления регулируемых видов деятельности (тыс. Гкал);</t>
  </si>
  <si>
    <t>о тепловой нагрузке по договорам, заключенным в рамках осуществления регулируемых видов деятельности (Гкал/ч);</t>
  </si>
  <si>
    <t>об удельном расходе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кВт·ч/Гкал);</t>
  </si>
  <si>
    <t xml:space="preserve">     прочие расходы, которые подлежат отнесению на регулируемые виды деятельности в соответствии с законодательством РФ;</t>
  </si>
  <si>
    <t>об удельном расходе условного топлива на единицу тепловой энергии, отпускаемой в тепловую сеть, с  разбивкой по источникам тепловой энергии, используемым для осуществления регулируемых видов деятельности (кг у. т./Гкал);</t>
  </si>
  <si>
    <t>Информация об основных показателях финансово-хозяйственной деятельности регулируемой организации, включая  структуру  основных производственных затрат (в части регулируемых видов  деятельности), содержит сведения: за 2022 год</t>
  </si>
  <si>
    <t>Газ природный - 1 525,152 тыс. куб.м. на сумму 12 155,775 тыс. рублей (закупка у единственного поставщика)</t>
  </si>
  <si>
    <t>Электрическая энергия -234,64 тыс. кВт.ч на сумму 1 439,062 тыс. руб. (средневзвешенная стоимость 1 кВт/ч - 6,13 руб.)</t>
  </si>
  <si>
    <t>Холодная вода - 122 куб.м. на сумму       5,63 тыс. рублей</t>
  </si>
  <si>
    <t>Змеиногорский тракт, 112 (Онкология)</t>
  </si>
  <si>
    <t>ул. Фомина, 156 (ДАР)</t>
  </si>
  <si>
    <t>Электрическая энергия -180,84 тыс. кВт.ч на сумму 1 348,31 тыс. руб. (средневзвешенная стоимость 1 кВт/ч - 7,46 руб.)</t>
  </si>
  <si>
    <t>Холодная вода - 36 куб.м. на сумму             1,63 тыс. рублей</t>
  </si>
  <si>
    <t>ул. Смирнова, 1а</t>
  </si>
  <si>
    <t>Газ природный - 169,51 тыс. куб.м. на сумму 1402,10 тыс. рублей (закупка у единственного поставщика)</t>
  </si>
  <si>
    <t>Холодная вода - 4,375 тыс куб.м. на сумму             103,78 тыс. рублей</t>
  </si>
  <si>
    <t>Белоярская</t>
  </si>
  <si>
    <t>Газ природный 392,45- тыс. куб.м. на сумму  3 146,31тыс. рублей (закупка у единственного поставщика)</t>
  </si>
  <si>
    <t>Газ природный - 1 313,18 тыс. куб.м. на сумму 10 325, 91 тыс. рублей (закупка у единственного поставщика)</t>
  </si>
  <si>
    <t>Электрическая энергия - 149,29. тыс. кВт.ч на сумму 892,05 тыс. руб. (средневзвешенная стоимость 1 кВт/ч - 5,97руб.)</t>
  </si>
  <si>
    <t>Электрическая энергия -39,72 тыс. кВт.ч на сумму 241,90 тыс. руб. (средневзвешенная стоимость 1 кВт/ч - 6,09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</si>
</sst>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 shrinkToFit="1"/>
    </xf>
    <xf numFmtId="0" fontId="2" fillId="2" borderId="1" xfId="0" applyFont="1" applyFill="1" applyBorder="1" applyAlignment="1">
      <alignment vertical="center" wrapText="1" shrinkToFit="1"/>
    </xf>
    <xf numFmtId="164" fontId="2" fillId="3" borderId="1" xfId="0" applyNumberFormat="1" applyFont="1" applyFill="1" applyBorder="1" applyAlignment="1">
      <alignment horizontal="right" vertical="center" wrapText="1" shrinkToFi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 shrinkToFit="1"/>
    </xf>
    <xf numFmtId="0" fontId="2" fillId="0" borderId="1" xfId="0" applyFont="1" applyBorder="1" applyAlignment="1">
      <alignment horizontal="center" vertical="center" shrinkToFit="1"/>
    </xf>
    <xf numFmtId="165" fontId="2" fillId="0" borderId="1" xfId="0" applyNumberFormat="1" applyFont="1" applyFill="1" applyBorder="1" applyAlignment="1">
      <alignment horizontal="right" vertical="center" wrapText="1" shrinkToFit="1"/>
    </xf>
    <xf numFmtId="4" fontId="2" fillId="0" borderId="1" xfId="0" applyNumberFormat="1" applyFont="1" applyFill="1" applyBorder="1" applyAlignment="1">
      <alignment horizontal="right" vertical="center" wrapText="1" shrinkToFit="1"/>
    </xf>
    <xf numFmtId="0" fontId="1" fillId="0" borderId="0" xfId="0" applyFont="1" applyBorder="1" applyAlignment="1">
      <alignment horizontal="center" wrapText="1" shrinkToFit="1"/>
    </xf>
    <xf numFmtId="3" fontId="2" fillId="0" borderId="1" xfId="0" applyNumberFormat="1" applyFont="1" applyFill="1" applyBorder="1" applyAlignment="1">
      <alignment horizontal="righ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vniy\&#1089;&#1077;&#1090;&#1077;&#1074;&#1072;&#1103;\Documents%20and%20Settings\&#1055;&#1086;&#1083;&#1100;&#1079;&#1086;&#1074;&#1072;&#1090;&#1077;&#1083;&#1100;\&#1056;&#1072;&#1073;&#1086;&#1095;&#1080;&#1081;%20&#1089;&#1090;&#1086;&#1083;\&#1047;&#1072;&#1075;&#1088;&#1091;&#1079;&#1082;&#1080;%20&#1080;&#1079;%20Opera\OPEN.INFO.ORG%20(v2.1.1)(4)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2"/>
      <sheetName val="modfrmReestr"/>
      <sheetName val="modList00"/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frmRezimChoose"/>
      <sheetName val="OPEN.INFO.ORG (v2.1.1)(4)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topLeftCell="A10" zoomScale="70" zoomScaleNormal="70" workbookViewId="0">
      <selection activeCell="C27" sqref="C27"/>
    </sheetView>
  </sheetViews>
  <sheetFormatPr defaultRowHeight="15" x14ac:dyDescent="0.25"/>
  <cols>
    <col min="1" max="1" width="6.5703125" style="1" customWidth="1"/>
    <col min="2" max="2" width="122.7109375" style="2" customWidth="1"/>
    <col min="3" max="6" width="39.7109375" style="2" customWidth="1"/>
    <col min="7" max="16384" width="9.140625" style="1"/>
  </cols>
  <sheetData>
    <row r="1" spans="1:6" ht="30" customHeight="1" x14ac:dyDescent="0.25">
      <c r="A1" s="13" t="s">
        <v>51</v>
      </c>
      <c r="B1" s="13"/>
      <c r="C1" s="13"/>
      <c r="D1" s="1"/>
      <c r="E1" s="1"/>
      <c r="F1" s="1"/>
    </row>
    <row r="2" spans="1:6" s="5" customFormat="1" ht="25.5" customHeight="1" x14ac:dyDescent="0.25">
      <c r="A2" s="7" t="s">
        <v>12</v>
      </c>
      <c r="B2" s="6" t="s">
        <v>11</v>
      </c>
      <c r="C2" s="6" t="s">
        <v>62</v>
      </c>
      <c r="D2" s="10" t="s">
        <v>55</v>
      </c>
      <c r="E2" s="10" t="s">
        <v>56</v>
      </c>
      <c r="F2" s="10" t="s">
        <v>59</v>
      </c>
    </row>
    <row r="3" spans="1:6" x14ac:dyDescent="0.25">
      <c r="A3" s="8" t="s">
        <v>13</v>
      </c>
      <c r="B3" s="3" t="s">
        <v>15</v>
      </c>
      <c r="C3" s="9">
        <v>7125.35</v>
      </c>
      <c r="D3" s="9">
        <v>24814.46</v>
      </c>
      <c r="E3" s="9">
        <v>20513.29</v>
      </c>
      <c r="F3" s="9">
        <v>2259.69</v>
      </c>
    </row>
    <row r="4" spans="1:6" x14ac:dyDescent="0.25">
      <c r="A4" s="8" t="s">
        <v>14</v>
      </c>
      <c r="B4" s="3" t="s">
        <v>16</v>
      </c>
      <c r="C4" s="9">
        <f>3146.31+892.05+C11+C12+C13+C14+C17</f>
        <v>5672.2</v>
      </c>
      <c r="D4" s="9">
        <f>12155.78+1439.06+5.63+D11+D12+D13+D14+D17</f>
        <v>26214.510000000002</v>
      </c>
      <c r="E4" s="9">
        <f>10325.91+1348.31+1.63+E11+E12+E13+E14+E17</f>
        <v>25558.719999999994</v>
      </c>
      <c r="F4" s="9">
        <f>1402.1+241.9+103.78+F11+F12+F13+F14+F17</f>
        <v>2618.96</v>
      </c>
    </row>
    <row r="5" spans="1:6" x14ac:dyDescent="0.25">
      <c r="A5" s="8"/>
      <c r="B5" s="3" t="s">
        <v>9</v>
      </c>
      <c r="C5" s="4">
        <v>0</v>
      </c>
      <c r="D5" s="4">
        <v>0</v>
      </c>
      <c r="E5" s="4">
        <v>0</v>
      </c>
      <c r="F5" s="4">
        <v>0</v>
      </c>
    </row>
    <row r="6" spans="1:6" ht="45" x14ac:dyDescent="0.25">
      <c r="A6" s="8"/>
      <c r="B6" s="3" t="s">
        <v>10</v>
      </c>
      <c r="C6" s="9" t="s">
        <v>63</v>
      </c>
      <c r="D6" s="9" t="s">
        <v>52</v>
      </c>
      <c r="E6" s="9" t="s">
        <v>64</v>
      </c>
      <c r="F6" s="9" t="s">
        <v>60</v>
      </c>
    </row>
    <row r="7" spans="1:6" ht="60" x14ac:dyDescent="0.25">
      <c r="A7" s="8"/>
      <c r="B7" s="3" t="s">
        <v>41</v>
      </c>
      <c r="C7" s="9" t="s">
        <v>65</v>
      </c>
      <c r="D7" s="9" t="s">
        <v>53</v>
      </c>
      <c r="E7" s="9" t="s">
        <v>57</v>
      </c>
      <c r="F7" s="9" t="s">
        <v>66</v>
      </c>
    </row>
    <row r="8" spans="1:6" ht="30" x14ac:dyDescent="0.25">
      <c r="A8" s="8"/>
      <c r="B8" s="3" t="s">
        <v>7</v>
      </c>
      <c r="C8" s="9"/>
      <c r="D8" s="9" t="s">
        <v>54</v>
      </c>
      <c r="E8" s="9" t="s">
        <v>58</v>
      </c>
      <c r="F8" s="9" t="s">
        <v>61</v>
      </c>
    </row>
    <row r="9" spans="1:6" x14ac:dyDescent="0.25">
      <c r="A9" s="8"/>
      <c r="B9" s="3" t="s">
        <v>6</v>
      </c>
      <c r="C9" s="9"/>
      <c r="D9" s="9"/>
      <c r="E9" s="9"/>
      <c r="F9" s="9"/>
    </row>
    <row r="10" spans="1:6" x14ac:dyDescent="0.25">
      <c r="A10" s="8"/>
      <c r="B10" s="3" t="s">
        <v>5</v>
      </c>
      <c r="C10" s="9"/>
      <c r="D10" s="9"/>
      <c r="E10" s="9"/>
      <c r="F10" s="9"/>
    </row>
    <row r="11" spans="1:6" x14ac:dyDescent="0.25">
      <c r="A11" s="8"/>
      <c r="B11" s="3" t="s">
        <v>8</v>
      </c>
      <c r="C11" s="9">
        <f>190.69+57.34</f>
        <v>248.03</v>
      </c>
      <c r="D11" s="4">
        <f>715.03+215.48</f>
        <v>930.51</v>
      </c>
      <c r="E11" s="4">
        <f>723.09+218.06</f>
        <v>941.15000000000009</v>
      </c>
      <c r="F11" s="4">
        <f>72.9+21.93</f>
        <v>94.830000000000013</v>
      </c>
    </row>
    <row r="12" spans="1:6" x14ac:dyDescent="0.25">
      <c r="A12" s="8"/>
      <c r="B12" s="3" t="s">
        <v>4</v>
      </c>
      <c r="C12" s="9">
        <v>25.68</v>
      </c>
      <c r="D12" s="9">
        <v>133.6</v>
      </c>
      <c r="E12" s="9">
        <v>148.57</v>
      </c>
      <c r="F12" s="9">
        <v>396.65</v>
      </c>
    </row>
    <row r="13" spans="1:6" x14ac:dyDescent="0.25">
      <c r="A13" s="8"/>
      <c r="B13" s="3" t="s">
        <v>3</v>
      </c>
      <c r="C13" s="9">
        <v>26.96</v>
      </c>
      <c r="D13" s="9">
        <v>6153.12</v>
      </c>
      <c r="E13" s="9">
        <v>8565.16</v>
      </c>
      <c r="F13" s="9">
        <v>10.3</v>
      </c>
    </row>
    <row r="14" spans="1:6" x14ac:dyDescent="0.25">
      <c r="A14" s="8"/>
      <c r="B14" s="3" t="s">
        <v>2</v>
      </c>
      <c r="C14" s="9">
        <v>374.63</v>
      </c>
      <c r="D14" s="4">
        <v>547.58000000000004</v>
      </c>
      <c r="E14" s="4">
        <v>545.92999999999995</v>
      </c>
      <c r="F14" s="4">
        <v>7.34</v>
      </c>
    </row>
    <row r="15" spans="1:6" x14ac:dyDescent="0.25">
      <c r="A15" s="8"/>
      <c r="B15" s="3" t="s">
        <v>1</v>
      </c>
      <c r="C15" s="9"/>
      <c r="D15" s="9"/>
      <c r="E15" s="9"/>
      <c r="F15" s="9"/>
    </row>
    <row r="16" spans="1:6" ht="45" x14ac:dyDescent="0.25">
      <c r="A16" s="8"/>
      <c r="B16" s="3" t="s">
        <v>0</v>
      </c>
      <c r="C16" s="9"/>
      <c r="D16" s="9"/>
      <c r="E16" s="9"/>
      <c r="F16" s="9"/>
    </row>
    <row r="17" spans="1:6" x14ac:dyDescent="0.25">
      <c r="A17" s="8"/>
      <c r="B17" s="3" t="s">
        <v>49</v>
      </c>
      <c r="C17" s="9">
        <f>592.36+84.18+0.33+192.24+89.43</f>
        <v>958.54</v>
      </c>
      <c r="D17" s="9">
        <f>3541.46+325.7+1.13+669.48+311.46</f>
        <v>4849.2300000000005</v>
      </c>
      <c r="E17" s="9">
        <f>2354.99+515.23+0.94+553.43+257.47</f>
        <v>3682.0599999999995</v>
      </c>
      <c r="F17" s="9">
        <f>144+128.64+0.1+60.96+28.36</f>
        <v>362.06</v>
      </c>
    </row>
    <row r="18" spans="1:6" ht="30" x14ac:dyDescent="0.25">
      <c r="A18" s="8" t="s">
        <v>17</v>
      </c>
      <c r="B18" s="3" t="s">
        <v>43</v>
      </c>
      <c r="C18" s="9">
        <f>C3-C4</f>
        <v>1453.1500000000005</v>
      </c>
      <c r="D18" s="9">
        <f>D3-D4</f>
        <v>-1400.0500000000029</v>
      </c>
      <c r="E18" s="9">
        <f>E3-E4</f>
        <v>-5045.429999999993</v>
      </c>
      <c r="F18" s="9">
        <f>F3-F4</f>
        <v>-359.27</v>
      </c>
    </row>
    <row r="19" spans="1:6" ht="30" x14ac:dyDescent="0.25">
      <c r="A19" s="8" t="s">
        <v>18</v>
      </c>
      <c r="B19" s="3" t="s">
        <v>33</v>
      </c>
      <c r="C19" s="9"/>
      <c r="D19" s="9"/>
      <c r="E19" s="9"/>
      <c r="F19" s="9"/>
    </row>
    <row r="20" spans="1:6" x14ac:dyDescent="0.25">
      <c r="A20" s="8" t="s">
        <v>19</v>
      </c>
      <c r="B20" s="3" t="s">
        <v>34</v>
      </c>
      <c r="C20" s="9">
        <f>C18</f>
        <v>1453.1500000000005</v>
      </c>
      <c r="D20" s="9">
        <f>D18</f>
        <v>-1400.0500000000029</v>
      </c>
      <c r="E20" s="9">
        <f>E18</f>
        <v>-5045.429999999993</v>
      </c>
      <c r="F20" s="9">
        <f>F18</f>
        <v>-359.27</v>
      </c>
    </row>
    <row r="21" spans="1:6" ht="30" x14ac:dyDescent="0.25">
      <c r="A21" s="8" t="s">
        <v>20</v>
      </c>
      <c r="B21" s="3" t="s">
        <v>35</v>
      </c>
      <c r="C21" s="9"/>
      <c r="D21" s="9"/>
      <c r="E21" s="9"/>
      <c r="F21" s="9"/>
    </row>
    <row r="22" spans="1:6" ht="30" x14ac:dyDescent="0.25">
      <c r="A22" s="8" t="s">
        <v>21</v>
      </c>
      <c r="B22" s="3" t="s">
        <v>42</v>
      </c>
      <c r="C22" s="9">
        <v>8.5983000000000001</v>
      </c>
      <c r="D22" s="12">
        <v>16.766999999999999</v>
      </c>
      <c r="E22" s="9">
        <v>8.0410000000000004</v>
      </c>
      <c r="F22" s="9">
        <v>0.70499999999999996</v>
      </c>
    </row>
    <row r="23" spans="1:6" x14ac:dyDescent="0.25">
      <c r="A23" s="8" t="s">
        <v>22</v>
      </c>
      <c r="B23" s="3" t="s">
        <v>47</v>
      </c>
      <c r="C23" s="9">
        <v>2.2826996230791314</v>
      </c>
      <c r="D23" s="1">
        <v>4.8063000000000002</v>
      </c>
      <c r="E23" s="9">
        <v>7.3108000000000004</v>
      </c>
      <c r="F23" s="12">
        <v>0.68640000000000001</v>
      </c>
    </row>
    <row r="24" spans="1:6" ht="30" x14ac:dyDescent="0.25">
      <c r="A24" s="8" t="s">
        <v>23</v>
      </c>
      <c r="B24" s="3" t="s">
        <v>44</v>
      </c>
      <c r="C24" s="9">
        <v>3.1063320000000001</v>
      </c>
      <c r="D24" s="9">
        <f>10.0712</f>
        <v>10.071199999999999</v>
      </c>
      <c r="E24" s="9">
        <v>9.2988999999999997</v>
      </c>
      <c r="F24" s="11">
        <v>1.1398999999999999</v>
      </c>
    </row>
    <row r="25" spans="1:6" ht="30" x14ac:dyDescent="0.25">
      <c r="A25" s="8" t="s">
        <v>24</v>
      </c>
      <c r="B25" s="3" t="s">
        <v>46</v>
      </c>
      <c r="C25" s="4">
        <v>0</v>
      </c>
      <c r="D25" s="4">
        <v>0</v>
      </c>
      <c r="E25" s="4">
        <v>0</v>
      </c>
      <c r="F25" s="4">
        <v>0</v>
      </c>
    </row>
    <row r="26" spans="1:6" ht="45" x14ac:dyDescent="0.25">
      <c r="A26" s="8" t="s">
        <v>25</v>
      </c>
      <c r="B26" s="3" t="s">
        <v>36</v>
      </c>
      <c r="C26" s="9">
        <v>3.0863299999999998</v>
      </c>
      <c r="D26" s="9">
        <v>9.9611999999999998</v>
      </c>
      <c r="E26" s="9">
        <v>8.5889000000000006</v>
      </c>
      <c r="F26" s="9">
        <v>1.0102</v>
      </c>
    </row>
    <row r="27" spans="1:6" ht="30" x14ac:dyDescent="0.25">
      <c r="A27" s="8" t="s">
        <v>26</v>
      </c>
      <c r="B27" s="3" t="s">
        <v>37</v>
      </c>
      <c r="C27" s="9"/>
      <c r="D27" s="9"/>
      <c r="E27" s="9"/>
      <c r="F27" s="9"/>
    </row>
    <row r="28" spans="1:6" x14ac:dyDescent="0.25">
      <c r="A28" s="8" t="s">
        <v>27</v>
      </c>
      <c r="B28" s="3" t="s">
        <v>38</v>
      </c>
      <c r="C28" s="9">
        <v>0</v>
      </c>
      <c r="D28" s="9">
        <v>0</v>
      </c>
      <c r="E28" s="9">
        <v>0.65</v>
      </c>
      <c r="F28" s="9">
        <v>0.1197</v>
      </c>
    </row>
    <row r="29" spans="1:6" x14ac:dyDescent="0.25">
      <c r="A29" s="8" t="s">
        <v>28</v>
      </c>
      <c r="B29" s="3" t="s">
        <v>39</v>
      </c>
      <c r="C29" s="9"/>
      <c r="D29" s="9"/>
      <c r="E29" s="9"/>
      <c r="F29" s="9"/>
    </row>
    <row r="30" spans="1:6" x14ac:dyDescent="0.25">
      <c r="A30" s="8" t="s">
        <v>29</v>
      </c>
      <c r="B30" s="3" t="s">
        <v>40</v>
      </c>
      <c r="C30" s="14">
        <v>3</v>
      </c>
      <c r="D30" s="14">
        <v>3</v>
      </c>
      <c r="E30" s="14">
        <v>3</v>
      </c>
      <c r="F30" s="14">
        <v>3</v>
      </c>
    </row>
    <row r="31" spans="1:6" ht="30" x14ac:dyDescent="0.25">
      <c r="A31" s="8" t="s">
        <v>30</v>
      </c>
      <c r="B31" s="3" t="s">
        <v>50</v>
      </c>
      <c r="C31" s="9">
        <v>148.70739493768599</v>
      </c>
      <c r="D31" s="12">
        <f>1783.6/D26</f>
        <v>179.05473236156286</v>
      </c>
      <c r="E31" s="9">
        <v>166.2</v>
      </c>
      <c r="F31" s="12">
        <v>175.45</v>
      </c>
    </row>
    <row r="32" spans="1:6" ht="33.75" customHeight="1" x14ac:dyDescent="0.25">
      <c r="A32" s="8" t="s">
        <v>31</v>
      </c>
      <c r="B32" s="3" t="s">
        <v>48</v>
      </c>
      <c r="C32" s="9">
        <f>149.294/C26</f>
        <v>48.372662677030654</v>
      </c>
      <c r="D32" s="9">
        <f>234.64/D26</f>
        <v>23.555394932337467</v>
      </c>
      <c r="E32" s="9">
        <f>180.84/E26</f>
        <v>21.055082723049516</v>
      </c>
      <c r="F32" s="9">
        <f>39.72/F26</f>
        <v>39.318946743219165</v>
      </c>
    </row>
    <row r="33" spans="1:6" ht="30" x14ac:dyDescent="0.25">
      <c r="A33" s="8" t="s">
        <v>32</v>
      </c>
      <c r="B33" s="3" t="s">
        <v>45</v>
      </c>
      <c r="C33" s="9">
        <v>0</v>
      </c>
      <c r="D33" s="4">
        <f>122/D26</f>
        <v>12.247520379070794</v>
      </c>
      <c r="E33" s="4">
        <f>36/E26</f>
        <v>4.1914564146747546</v>
      </c>
      <c r="F33" s="4">
        <f>4.375/F26</f>
        <v>4.3308255790932488</v>
      </c>
    </row>
  </sheetData>
  <mergeCells count="1">
    <mergeCell ref="A1:C1"/>
  </mergeCells>
  <pageMargins left="0.7" right="0.7" top="0.75" bottom="0.75" header="0.3" footer="0.3"/>
  <pageSetup paperSize="9" scale="5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urask</dc:creator>
  <cp:lastModifiedBy>urask</cp:lastModifiedBy>
  <cp:lastPrinted>2019-01-31T08:02:14Z</cp:lastPrinted>
  <dcterms:created xsi:type="dcterms:W3CDTF">2018-02-14T02:47:34Z</dcterms:created>
  <dcterms:modified xsi:type="dcterms:W3CDTF">2023-04-14T03:06:48Z</dcterms:modified>
</cp:coreProperties>
</file>